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jpospisil\Downloads\"/>
    </mc:Choice>
  </mc:AlternateContent>
  <xr:revisionPtr revIDLastSave="0" documentId="13_ncr:1_{C982A149-A0A7-49C6-A443-7420DE2FCA26}" xr6:coauthVersionLast="47" xr6:coauthVersionMax="47" xr10:uidLastSave="{00000000-0000-0000-0000-000000000000}"/>
  <bookViews>
    <workbookView xWindow="-120" yWindow="-120" windowWidth="29040" windowHeight="15840" xr2:uid="{27AD8084-FA15-4C52-80E3-8A4A53A3D362}"/>
  </bookViews>
  <sheets>
    <sheet name="Estimator" sheetId="1" r:id="rId1"/>
    <sheet name="Help" sheetId="3" r:id="rId2"/>
    <sheet name="Table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2" l="1"/>
  <c r="D10" i="2" s="1"/>
  <c r="C10" i="2"/>
  <c r="F2" i="2"/>
  <c r="C41" i="2"/>
  <c r="C40" i="2"/>
  <c r="C39" i="2"/>
  <c r="C38" i="2"/>
  <c r="C37" i="2"/>
  <c r="C36" i="2"/>
  <c r="D37" i="2" s="1"/>
  <c r="C32" i="2"/>
  <c r="C31" i="2"/>
  <c r="C30" i="2"/>
  <c r="C29" i="2"/>
  <c r="C28" i="2"/>
  <c r="C27" i="2"/>
  <c r="D28" i="2" s="1"/>
  <c r="C23" i="2"/>
  <c r="C22" i="2"/>
  <c r="C21" i="2"/>
  <c r="C20" i="2"/>
  <c r="C19" i="2"/>
  <c r="C18" i="2"/>
  <c r="C11" i="2"/>
  <c r="C12" i="2"/>
  <c r="C13" i="2"/>
  <c r="C14" i="2"/>
  <c r="D38" i="2" l="1"/>
  <c r="D39" i="2" s="1"/>
  <c r="D40" i="2" s="1"/>
  <c r="D41" i="2" s="1"/>
  <c r="D42" i="2" s="1"/>
  <c r="D29" i="2"/>
  <c r="D30" i="2" s="1"/>
  <c r="D31" i="2" s="1"/>
  <c r="D32" i="2" s="1"/>
  <c r="D33" i="2" s="1"/>
  <c r="D19" i="2"/>
  <c r="D20" i="2" s="1"/>
  <c r="D21" i="2" s="1"/>
  <c r="D22" i="2" s="1"/>
  <c r="D23" i="2" s="1"/>
  <c r="D24" i="2" s="1"/>
  <c r="F15" i="1" l="1"/>
  <c r="F14" i="1"/>
  <c r="F13" i="1"/>
  <c r="F9" i="1"/>
  <c r="F8" i="1"/>
  <c r="F7" i="1"/>
  <c r="F6" i="1"/>
  <c r="F3" i="1"/>
  <c r="F2" i="1"/>
  <c r="F20" i="1" l="1"/>
  <c r="F26" i="1" s="1"/>
  <c r="D19" i="1" l="1"/>
  <c r="D20" i="1" s="1"/>
  <c r="F1" i="2" s="1"/>
  <c r="F3" i="2" l="1"/>
  <c r="C2" i="2" s="1"/>
  <c r="D11" i="2"/>
  <c r="D12" i="2" s="1"/>
  <c r="D13" i="2" s="1"/>
  <c r="D14" i="2" s="1"/>
  <c r="D15" i="2" s="1"/>
  <c r="C4" i="2" l="1"/>
  <c r="C3" i="2"/>
  <c r="C1" i="2"/>
  <c r="F4" i="2" s="1"/>
  <c r="D22" i="1" s="1"/>
  <c r="D26" i="1" s="1"/>
  <c r="D2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 Pospisil</author>
  </authors>
  <commentList>
    <comment ref="B3" authorId="0" shapeId="0" xr:uid="{B4FDF421-45DA-40E4-B096-CE5EA158AA69}">
      <text>
        <r>
          <rPr>
            <b/>
            <sz val="9"/>
            <color indexed="81"/>
            <rFont val="Tahoma"/>
            <family val="2"/>
          </rPr>
          <t>Jeff Pospisil:</t>
        </r>
        <r>
          <rPr>
            <sz val="9"/>
            <color indexed="81"/>
            <rFont val="Tahoma"/>
            <family val="2"/>
          </rPr>
          <t xml:space="preserve">
This is Other Taxable Compensation paid to the pastor by the church such as a Social Security Allowance or Health Insurance Allowance not under QSEHRA.</t>
        </r>
      </text>
    </comment>
    <comment ref="B5" authorId="0" shapeId="0" xr:uid="{7BBE7375-F48F-413E-9401-C9A9EFEBD840}">
      <text>
        <r>
          <rPr>
            <b/>
            <sz val="9"/>
            <color indexed="81"/>
            <rFont val="Tahoma"/>
            <family val="2"/>
          </rPr>
          <t>Jeff Pospisil:</t>
        </r>
        <r>
          <rPr>
            <sz val="9"/>
            <color indexed="81"/>
            <rFont val="Tahoma"/>
            <family val="2"/>
          </rPr>
          <t xml:space="preserve">
Must be Designated by a church body before hand. This cannot be done retroactively.</t>
        </r>
      </text>
    </comment>
    <comment ref="B6" authorId="0" shapeId="0" xr:uid="{09556A51-C4A1-4824-96F6-E317B4F05EE0}">
      <text>
        <r>
          <rPr>
            <b/>
            <sz val="9"/>
            <color indexed="81"/>
            <rFont val="Tahoma"/>
            <family val="2"/>
          </rPr>
          <t>Jeff Pospisil:</t>
        </r>
        <r>
          <rPr>
            <sz val="9"/>
            <color indexed="81"/>
            <rFont val="Tahoma"/>
            <family val="2"/>
          </rPr>
          <t xml:space="preserve">
Health Insurance withheld from Salary</t>
        </r>
      </text>
    </comment>
    <comment ref="B7" authorId="0" shapeId="0" xr:uid="{45D7730D-8F75-40DE-A477-DD9072C024D4}">
      <text>
        <r>
          <rPr>
            <b/>
            <sz val="9"/>
            <color indexed="81"/>
            <rFont val="Tahoma"/>
            <family val="2"/>
          </rPr>
          <t>Jeff Pospisil:</t>
        </r>
        <r>
          <rPr>
            <sz val="9"/>
            <color indexed="81"/>
            <rFont val="Tahoma"/>
            <family val="2"/>
          </rPr>
          <t xml:space="preserve">
This is a Flexible Spending Account for medical expenses.</t>
        </r>
      </text>
    </comment>
    <comment ref="B8" authorId="0" shapeId="0" xr:uid="{B0BF5F24-08F0-4250-AA65-9370E0329BB3}">
      <text>
        <r>
          <rPr>
            <b/>
            <sz val="9"/>
            <color indexed="81"/>
            <rFont val="Tahoma"/>
            <family val="2"/>
          </rPr>
          <t>Jeff Pospisil:</t>
        </r>
        <r>
          <rPr>
            <sz val="9"/>
            <color indexed="81"/>
            <rFont val="Tahoma"/>
            <family val="2"/>
          </rPr>
          <t xml:space="preserve">
This is a Flexible Spending Account for dependent care expenses.</t>
        </r>
      </text>
    </comment>
    <comment ref="B9" authorId="0" shapeId="0" xr:uid="{F29BB9D8-C096-4A51-A898-70C650DCF88E}">
      <text>
        <r>
          <rPr>
            <b/>
            <sz val="9"/>
            <color indexed="81"/>
            <rFont val="Tahoma"/>
            <family val="2"/>
          </rPr>
          <t>Jeff Pospisil:</t>
        </r>
        <r>
          <rPr>
            <sz val="9"/>
            <color indexed="81"/>
            <rFont val="Tahoma"/>
            <family val="2"/>
          </rPr>
          <t xml:space="preserve">
Pension Contributions into 403(b) retirement plan.</t>
        </r>
      </text>
    </comment>
    <comment ref="B10" authorId="0" shapeId="0" xr:uid="{4FB62A0D-7CF9-479F-ABBD-4BA1B8DF1423}">
      <text>
        <r>
          <rPr>
            <b/>
            <sz val="9"/>
            <color indexed="81"/>
            <rFont val="Tahoma"/>
            <family val="2"/>
          </rPr>
          <t>Jeff Pospisil:</t>
        </r>
        <r>
          <rPr>
            <sz val="9"/>
            <color indexed="81"/>
            <rFont val="Tahoma"/>
            <family val="2"/>
          </rPr>
          <t xml:space="preserve">
The general advice you will find is to see what a similar property is being rented for in your community. If this isn't pracitcal, our pension formula values parsonage housing at 25% of base salary so that may be a number to use instead.</t>
        </r>
      </text>
    </comment>
    <comment ref="B11" authorId="0" shapeId="0" xr:uid="{E8357BF5-D843-488C-99A7-80EABD85D229}">
      <text>
        <r>
          <rPr>
            <b/>
            <sz val="9"/>
            <color indexed="81"/>
            <rFont val="Tahoma"/>
            <family val="2"/>
          </rPr>
          <t>Jeff Pospisil:</t>
        </r>
        <r>
          <rPr>
            <sz val="9"/>
            <color indexed="81"/>
            <rFont val="Tahoma"/>
            <family val="2"/>
          </rPr>
          <t xml:space="preserve">
Should be reported to you in either Box 14 of the W-2 or from the church treasurer.</t>
        </r>
      </text>
    </comment>
    <comment ref="B12" authorId="0" shapeId="0" xr:uid="{1D4C77DA-932D-460C-9360-3EB1A0F872C1}">
      <text>
        <r>
          <rPr>
            <b/>
            <sz val="9"/>
            <color indexed="81"/>
            <rFont val="Tahoma"/>
            <family val="2"/>
          </rPr>
          <t>Jeff Pospisil:</t>
        </r>
        <r>
          <rPr>
            <sz val="9"/>
            <color indexed="81"/>
            <rFont val="Tahoma"/>
            <family val="2"/>
          </rPr>
          <t xml:space="preserve">
You should almost always have some unspent otherwise you are overpaying taxes. I would estimate at least 25% being unspent if living in a parsonage.</t>
        </r>
      </text>
    </comment>
    <comment ref="B13" authorId="0" shapeId="0" xr:uid="{CC2B8DC0-B90F-4283-BA74-227CFFE64BE3}">
      <text>
        <r>
          <rPr>
            <b/>
            <sz val="9"/>
            <color indexed="81"/>
            <rFont val="Tahoma"/>
            <family val="2"/>
          </rPr>
          <t>Jeff Pospisil:</t>
        </r>
        <r>
          <rPr>
            <sz val="9"/>
            <color indexed="81"/>
            <rFont val="Tahoma"/>
            <family val="2"/>
          </rPr>
          <t xml:space="preserve">
These are the items that show up on Schedule C. These are net of expenses such as unreimbursed mileage.</t>
        </r>
      </text>
    </comment>
    <comment ref="B15" authorId="0" shapeId="0" xr:uid="{5921BC54-5218-4C13-A93D-43230B01E86B}">
      <text>
        <r>
          <rPr>
            <b/>
            <sz val="9"/>
            <color indexed="81"/>
            <rFont val="Tahoma"/>
            <family val="2"/>
          </rPr>
          <t>Jeff Pospisil:</t>
        </r>
        <r>
          <rPr>
            <sz val="9"/>
            <color indexed="81"/>
            <rFont val="Tahoma"/>
            <family val="2"/>
          </rPr>
          <t xml:space="preserve">
The average cost of a move by the Conference movers is currently $4,750. The weight and distance are the main factors.</t>
        </r>
      </text>
    </comment>
    <comment ref="B16" authorId="0" shapeId="0" xr:uid="{5E5167C8-A3F7-42A1-9CCE-391290F9C3B8}">
      <text>
        <r>
          <rPr>
            <b/>
            <sz val="9"/>
            <color indexed="81"/>
            <rFont val="Tahoma"/>
            <family val="2"/>
          </rPr>
          <t>Jeff Pospisil:</t>
        </r>
        <r>
          <rPr>
            <sz val="9"/>
            <color indexed="81"/>
            <rFont val="Tahoma"/>
            <family val="2"/>
          </rPr>
          <t xml:space="preserve">
If Married Filing Jointly, include spouse's income here as well as any income from other employment for the pastor.</t>
        </r>
      </text>
    </comment>
    <comment ref="B17" authorId="0" shapeId="0" xr:uid="{86612B42-E8B1-437E-B133-02EA187F9DDC}">
      <text>
        <r>
          <rPr>
            <b/>
            <sz val="9"/>
            <color indexed="81"/>
            <rFont val="Tahoma"/>
            <family val="2"/>
          </rPr>
          <t>Jeff Pospisil:</t>
        </r>
        <r>
          <rPr>
            <sz val="9"/>
            <color indexed="81"/>
            <rFont val="Tahoma"/>
            <family val="2"/>
          </rPr>
          <t xml:space="preserve">
Books, subscriptions, robes, supplies, mileage, etc, for your work that you do not submit for reimbursement. This is no longer deductible for Federal Income Taxes.</t>
        </r>
      </text>
    </comment>
    <comment ref="B25" authorId="0" shapeId="0" xr:uid="{D83275DA-426D-4462-A90C-95FF98084FD1}">
      <text>
        <r>
          <rPr>
            <b/>
            <sz val="9"/>
            <color indexed="81"/>
            <rFont val="Tahoma"/>
            <family val="2"/>
          </rPr>
          <t>Jeff Pospisil:</t>
        </r>
        <r>
          <rPr>
            <sz val="9"/>
            <color indexed="81"/>
            <rFont val="Tahoma"/>
            <family val="2"/>
          </rPr>
          <t xml:space="preserve">
Only the Withholding for Federal Income Taxes for other jobs held by the pastor or, if Married Filing Jointly, the spouse's withholding for their employment.</t>
        </r>
      </text>
    </comment>
  </commentList>
</comments>
</file>

<file path=xl/sharedStrings.xml><?xml version="1.0" encoding="utf-8"?>
<sst xmlns="http://schemas.openxmlformats.org/spreadsheetml/2006/main" count="97" uniqueCount="51">
  <si>
    <t>Federal Income Tax</t>
  </si>
  <si>
    <t>Self-Employment Tax</t>
  </si>
  <si>
    <t>Other Compensation (I:B)</t>
  </si>
  <si>
    <t>Base Salary (I:A)</t>
  </si>
  <si>
    <t>Cash Housing Allowance (III:B)</t>
  </si>
  <si>
    <t>+</t>
  </si>
  <si>
    <t>Designated Housing Exclusion (I:D)</t>
  </si>
  <si>
    <t>HealthFlex Pastor's Share (II:A)</t>
  </si>
  <si>
    <t>Medical Reimbursement Account (II:B)</t>
  </si>
  <si>
    <t>Dependent Care Account (II:C)</t>
  </si>
  <si>
    <t>UMPIP Contribution - Before-Tax (II:D)</t>
  </si>
  <si>
    <t>-</t>
  </si>
  <si>
    <t>=</t>
  </si>
  <si>
    <t>Fair Rental Value of Parsonage</t>
  </si>
  <si>
    <t>Church-Paid Parsonage Utilities</t>
  </si>
  <si>
    <t>Church-Paid Bonus or Gift</t>
  </si>
  <si>
    <t>From the Clergy Comp Form</t>
  </si>
  <si>
    <t>1/2 of Self-Employment Tax</t>
  </si>
  <si>
    <t>x</t>
  </si>
  <si>
    <t>Tax</t>
  </si>
  <si>
    <t>Moving Expenses Paid by Conference</t>
  </si>
  <si>
    <t>Other Dependents x $500</t>
  </si>
  <si>
    <t>Tax before Credits</t>
  </si>
  <si>
    <t>Unspent Housing Allowance/Exclusion</t>
  </si>
  <si>
    <t>Weddings, Funerals, Pulpit Supply (Net)</t>
  </si>
  <si>
    <t>Federal Income Tax + 
Self-Employment Tax</t>
  </si>
  <si>
    <t>From your Records</t>
  </si>
  <si>
    <t>Unreimbursed Business Expenses</t>
  </si>
  <si>
    <t>Filing Status</t>
  </si>
  <si>
    <t>Single</t>
  </si>
  <si>
    <t>Married Filing Jointly</t>
  </si>
  <si>
    <t>Married Filing Separately</t>
  </si>
  <si>
    <t>Head of Household</t>
  </si>
  <si>
    <t>Income from Other Employment</t>
  </si>
  <si>
    <t>Student Loan Interest ($2,500 max)</t>
  </si>
  <si>
    <t>Min</t>
  </si>
  <si>
    <t>Max</t>
  </si>
  <si>
    <t>Base</t>
  </si>
  <si>
    <t>Adjusted Gross Income</t>
  </si>
  <si>
    <t>Withholding on Other Employment</t>
  </si>
  <si>
    <t>Std Ded</t>
  </si>
  <si>
    <t>Taxable</t>
  </si>
  <si>
    <t>Who this will help?</t>
  </si>
  <si>
    <t>This is mainly aimed at pastors in the Dakotas Conference of the UMC. To give you an idea of what your tax bill will be. You might be able to adapt it if you are with another UMC Conference or if you are not in the UMC denomination. If you have farm income, claim the Earned Income Credit, have significant Capital Gains/Losses, are serving in retirement, or you don't claim the Standard Deduction, USE CAUTION if you are using this. It's probably best to go to a trusted Clergy Tax Professional.</t>
  </si>
  <si>
    <t>How do you use it?</t>
  </si>
  <si>
    <t>1)Grab your most current Clergy Comp Form, and fill in the green boxes. Where there is a green box in both columns, I have a formula to pull in the same amount from the Federal Income Tax column into the Self Employment Tax Column.</t>
  </si>
  <si>
    <t>2)For the Blue Section, just give an estimate. I have several notes to give guidance, but the best guidance would be your most recent tax return…assuming expenses and income are likely to be similar.</t>
  </si>
  <si>
    <t>3)Choose you're likely filing status from the dropdown.</t>
  </si>
  <si>
    <t>5)If you make Quarterly Estimated Payments, divide the total (Federal Income Tax + Self-Employment Tax) by 4. If you have Federal Income Tax withheld from your paycheck, divide that total by the number of paychecks (e.g. 24 if paid twice a month). Fill out your W-4 to instruct that divided amount to be withheld from each paycheck.</t>
  </si>
  <si>
    <t>Dependent Children Under 17 x $2,000</t>
  </si>
  <si>
    <t xml:space="preserve">4)Enter the credits for Dependent Children and Other Dependents. Remember, children that turn 17 in 2022 will no longer qualify for the Child Tax Credit but will be an Other Dependent.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</si>
</sst>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0"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sz val="14"/>
      <color theme="1"/>
      <name val="Calibri"/>
      <family val="2"/>
      <scheme val="minor"/>
    </font>
    <font>
      <b/>
      <sz val="16"/>
      <color theme="1"/>
      <name val="Calibri"/>
      <family val="2"/>
      <scheme val="minor"/>
    </font>
    <font>
      <b/>
      <sz val="11"/>
      <color theme="1"/>
      <name val="Calibri"/>
      <family val="2"/>
      <scheme val="minor"/>
    </font>
    <font>
      <sz val="9"/>
      <color indexed="81"/>
      <name val="Tahoma"/>
      <family val="2"/>
    </font>
    <font>
      <b/>
      <sz val="9"/>
      <color indexed="81"/>
      <name val="Tahoma"/>
      <family val="2"/>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0.499984740745262"/>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9">
    <xf numFmtId="0" fontId="0" fillId="0" borderId="0" xfId="0"/>
    <xf numFmtId="0" fontId="2" fillId="0" borderId="0" xfId="0" applyFont="1"/>
    <xf numFmtId="0" fontId="2" fillId="2" borderId="5" xfId="0" applyFont="1" applyFill="1" applyBorder="1" applyAlignment="1">
      <alignment vertical="center"/>
    </xf>
    <xf numFmtId="0" fontId="2" fillId="2" borderId="17" xfId="0" applyFont="1" applyFill="1" applyBorder="1" applyAlignment="1">
      <alignment horizontal="right" vertical="center"/>
    </xf>
    <xf numFmtId="0" fontId="2" fillId="2" borderId="2" xfId="0" applyFont="1" applyFill="1" applyBorder="1" applyAlignment="1">
      <alignment vertical="center"/>
    </xf>
    <xf numFmtId="0" fontId="2" fillId="0" borderId="0" xfId="0" applyFont="1" applyAlignment="1">
      <alignment vertical="center"/>
    </xf>
    <xf numFmtId="0" fontId="2" fillId="2" borderId="15" xfId="0" applyFont="1" applyFill="1" applyBorder="1" applyAlignment="1">
      <alignment vertical="center"/>
    </xf>
    <xf numFmtId="0" fontId="3" fillId="2" borderId="9" xfId="0" applyFont="1" applyFill="1" applyBorder="1" applyAlignment="1">
      <alignment horizontal="right" vertical="center"/>
    </xf>
    <xf numFmtId="0" fontId="3" fillId="2" borderId="0" xfId="0" applyFont="1" applyFill="1" applyBorder="1" applyAlignment="1">
      <alignment horizontal="right" vertical="center"/>
    </xf>
    <xf numFmtId="0" fontId="3" fillId="2" borderId="17" xfId="0" applyFont="1" applyFill="1" applyBorder="1" applyAlignment="1">
      <alignment horizontal="right" vertical="center"/>
    </xf>
    <xf numFmtId="0" fontId="3" fillId="2" borderId="2" xfId="0" applyFont="1" applyFill="1" applyBorder="1" applyAlignment="1">
      <alignment horizontal="right" vertical="center"/>
    </xf>
    <xf numFmtId="0" fontId="2" fillId="2" borderId="16" xfId="0" applyFont="1" applyFill="1" applyBorder="1" applyAlignment="1">
      <alignment vertical="center"/>
    </xf>
    <xf numFmtId="0" fontId="3" fillId="2" borderId="11" xfId="0" applyFont="1" applyFill="1" applyBorder="1" applyAlignment="1">
      <alignment horizontal="right" vertical="center"/>
    </xf>
    <xf numFmtId="0" fontId="3" fillId="2" borderId="1" xfId="0" applyFont="1" applyFill="1" applyBorder="1" applyAlignment="1">
      <alignment horizontal="right" vertical="center"/>
    </xf>
    <xf numFmtId="0" fontId="2" fillId="3" borderId="14" xfId="0" applyFont="1" applyFill="1" applyBorder="1" applyAlignment="1">
      <alignment vertical="center"/>
    </xf>
    <xf numFmtId="0" fontId="3" fillId="3" borderId="7" xfId="0" applyFont="1" applyFill="1" applyBorder="1" applyAlignment="1">
      <alignment horizontal="right" vertical="center"/>
    </xf>
    <xf numFmtId="0" fontId="2" fillId="3" borderId="5" xfId="0" applyFont="1" applyFill="1" applyBorder="1" applyAlignment="1">
      <alignment vertical="center"/>
    </xf>
    <xf numFmtId="0" fontId="3" fillId="3" borderId="17" xfId="0" applyFont="1" applyFill="1" applyBorder="1" applyAlignment="1">
      <alignment horizontal="right" vertical="center"/>
    </xf>
    <xf numFmtId="0" fontId="3" fillId="3" borderId="2" xfId="0" applyFont="1" applyFill="1" applyBorder="1" applyAlignment="1">
      <alignment horizontal="right" vertical="center"/>
    </xf>
    <xf numFmtId="0" fontId="2" fillId="3" borderId="15" xfId="0" applyFont="1" applyFill="1" applyBorder="1" applyAlignment="1">
      <alignment vertical="center"/>
    </xf>
    <xf numFmtId="0" fontId="3" fillId="3" borderId="9" xfId="0" applyFont="1" applyFill="1" applyBorder="1" applyAlignment="1">
      <alignment horizontal="right" vertical="center"/>
    </xf>
    <xf numFmtId="0" fontId="3" fillId="3" borderId="0" xfId="0" applyFont="1" applyFill="1" applyBorder="1" applyAlignment="1">
      <alignment horizontal="right" vertical="center"/>
    </xf>
    <xf numFmtId="0" fontId="3" fillId="0" borderId="0" xfId="0" applyFont="1" applyAlignment="1">
      <alignment vertical="center"/>
    </xf>
    <xf numFmtId="0" fontId="3"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4" fontId="2" fillId="0" borderId="1" xfId="0" applyNumberFormat="1" applyFont="1" applyBorder="1" applyAlignment="1">
      <alignment vertical="center"/>
    </xf>
    <xf numFmtId="0" fontId="2" fillId="0" borderId="0" xfId="0" applyFont="1" applyBorder="1" applyAlignment="1">
      <alignment vertical="center"/>
    </xf>
    <xf numFmtId="0" fontId="2" fillId="0" borderId="0" xfId="0" applyFont="1" applyAlignment="1">
      <alignment horizontal="right"/>
    </xf>
    <xf numFmtId="0" fontId="4" fillId="3" borderId="5" xfId="0" applyFont="1" applyFill="1" applyBorder="1" applyAlignment="1">
      <alignment vertical="center"/>
    </xf>
    <xf numFmtId="0" fontId="4" fillId="0" borderId="0" xfId="0" applyFont="1" applyAlignment="1">
      <alignment horizontal="left" vertical="center"/>
    </xf>
    <xf numFmtId="0" fontId="3" fillId="4" borderId="17" xfId="0" applyFont="1" applyFill="1" applyBorder="1" applyAlignment="1">
      <alignment horizontal="right" vertical="center"/>
    </xf>
    <xf numFmtId="0" fontId="6" fillId="0" borderId="0" xfId="0" applyFont="1" applyAlignment="1">
      <alignment horizontal="center" vertical="center" wrapText="1"/>
    </xf>
    <xf numFmtId="165" fontId="2" fillId="2" borderId="8" xfId="1" applyNumberFormat="1" applyFont="1" applyFill="1" applyBorder="1" applyAlignment="1">
      <alignment vertical="center"/>
    </xf>
    <xf numFmtId="165" fontId="2" fillId="2" borderId="13" xfId="1" applyNumberFormat="1" applyFont="1" applyFill="1" applyBorder="1" applyAlignment="1">
      <alignment vertical="center"/>
    </xf>
    <xf numFmtId="165" fontId="2" fillId="4" borderId="8" xfId="1" applyNumberFormat="1" applyFont="1" applyFill="1" applyBorder="1" applyAlignment="1">
      <alignment vertical="center"/>
    </xf>
    <xf numFmtId="165" fontId="2" fillId="2" borderId="10" xfId="1" applyNumberFormat="1" applyFont="1" applyFill="1" applyBorder="1" applyAlignment="1">
      <alignment vertical="center"/>
    </xf>
    <xf numFmtId="165" fontId="2" fillId="3" borderId="13" xfId="1" applyNumberFormat="1" applyFont="1" applyFill="1" applyBorder="1" applyAlignment="1">
      <alignment vertical="center"/>
    </xf>
    <xf numFmtId="165" fontId="2" fillId="3" borderId="8" xfId="1" applyNumberFormat="1" applyFont="1" applyFill="1" applyBorder="1" applyAlignment="1">
      <alignment vertical="center"/>
    </xf>
    <xf numFmtId="165" fontId="3" fillId="0" borderId="1" xfId="1" applyNumberFormat="1" applyFont="1" applyBorder="1" applyAlignment="1">
      <alignment vertical="center"/>
    </xf>
    <xf numFmtId="165" fontId="2" fillId="0" borderId="1" xfId="1" applyNumberFormat="1" applyFont="1" applyBorder="1" applyAlignment="1">
      <alignment horizontal="center" vertical="center"/>
    </xf>
    <xf numFmtId="165" fontId="2" fillId="0" borderId="2" xfId="1" applyNumberFormat="1" applyFont="1" applyBorder="1" applyAlignment="1">
      <alignment vertical="center"/>
    </xf>
    <xf numFmtId="165" fontId="3" fillId="0" borderId="3" xfId="1" applyNumberFormat="1" applyFont="1" applyBorder="1" applyAlignment="1">
      <alignment vertical="center"/>
    </xf>
    <xf numFmtId="165" fontId="2" fillId="3" borderId="12" xfId="1" applyNumberFormat="1" applyFont="1" applyFill="1" applyBorder="1" applyAlignment="1">
      <alignment vertical="center"/>
    </xf>
    <xf numFmtId="165" fontId="3" fillId="0" borderId="4" xfId="1" applyNumberFormat="1" applyFont="1" applyBorder="1" applyAlignment="1">
      <alignment vertical="center"/>
    </xf>
    <xf numFmtId="165" fontId="2" fillId="0" borderId="0" xfId="1" applyNumberFormat="1" applyFont="1" applyBorder="1" applyAlignment="1">
      <alignment vertical="center"/>
    </xf>
    <xf numFmtId="9" fontId="0" fillId="0" borderId="0" xfId="0" applyNumberFormat="1"/>
    <xf numFmtId="43" fontId="0" fillId="0" borderId="0" xfId="1" applyFont="1"/>
    <xf numFmtId="43" fontId="0" fillId="0" borderId="0" xfId="0" applyNumberFormat="1"/>
    <xf numFmtId="0" fontId="7" fillId="0" borderId="0" xfId="0" applyFont="1"/>
    <xf numFmtId="0" fontId="5" fillId="2" borderId="6" xfId="0" applyFont="1" applyFill="1" applyBorder="1" applyAlignment="1">
      <alignment horizontal="center" vertical="center" textRotation="90" wrapText="1"/>
    </xf>
    <xf numFmtId="0" fontId="5" fillId="2" borderId="9" xfId="0" applyFont="1" applyFill="1" applyBorder="1" applyAlignment="1">
      <alignment horizontal="center" vertical="center" textRotation="90" wrapText="1"/>
    </xf>
    <xf numFmtId="0" fontId="5" fillId="2" borderId="11" xfId="0" applyFont="1" applyFill="1" applyBorder="1" applyAlignment="1">
      <alignment horizontal="center" vertical="center" textRotation="90" wrapText="1"/>
    </xf>
    <xf numFmtId="165" fontId="3" fillId="0" borderId="4" xfId="1" applyNumberFormat="1" applyFont="1" applyBorder="1" applyAlignment="1">
      <alignment horizontal="center" vertical="center"/>
    </xf>
    <xf numFmtId="0" fontId="5" fillId="3" borderId="6" xfId="0" applyFont="1" applyFill="1" applyBorder="1" applyAlignment="1">
      <alignment horizontal="center" vertical="center" textRotation="90" wrapText="1"/>
    </xf>
    <xf numFmtId="0" fontId="5" fillId="3" borderId="9" xfId="0" applyFont="1" applyFill="1" applyBorder="1" applyAlignment="1">
      <alignment horizontal="center" vertical="center" textRotation="90" wrapText="1"/>
    </xf>
    <xf numFmtId="0" fontId="5" fillId="3" borderId="11" xfId="0" applyFont="1" applyFill="1" applyBorder="1" applyAlignment="1">
      <alignment horizontal="center" vertical="center" textRotation="90" wrapText="1"/>
    </xf>
    <xf numFmtId="0" fontId="3" fillId="0" borderId="1" xfId="0" applyFont="1" applyBorder="1" applyAlignment="1">
      <alignment horizontal="center" wrapText="1"/>
    </xf>
    <xf numFmtId="0" fontId="0" fillId="0" borderId="0" xfId="0"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719-0884-4AA1-B651-E556DC719FB5}">
  <dimension ref="A1:F29"/>
  <sheetViews>
    <sheetView tabSelected="1" zoomScaleNormal="100" workbookViewId="0">
      <selection activeCell="D2" sqref="D2"/>
    </sheetView>
  </sheetViews>
  <sheetFormatPr defaultRowHeight="15.75" x14ac:dyDescent="0.25"/>
  <cols>
    <col min="1" max="1" width="5.7109375" style="1" customWidth="1"/>
    <col min="2" max="2" width="38.5703125" style="1" bestFit="1" customWidth="1"/>
    <col min="3" max="3" width="2" style="28" bestFit="1" customWidth="1"/>
    <col min="4" max="4" width="20.140625" style="1" customWidth="1"/>
    <col min="5" max="5" width="2" style="1" bestFit="1" customWidth="1"/>
    <col min="6" max="6" width="20.140625" style="1" bestFit="1" customWidth="1"/>
    <col min="7" max="16384" width="9.140625" style="1"/>
  </cols>
  <sheetData>
    <row r="1" spans="1:6" x14ac:dyDescent="0.25">
      <c r="C1" s="57" t="s">
        <v>0</v>
      </c>
      <c r="D1" s="57"/>
      <c r="E1" s="57" t="s">
        <v>1</v>
      </c>
      <c r="F1" s="57"/>
    </row>
    <row r="2" spans="1:6" s="5" customFormat="1" ht="23.25" customHeight="1" x14ac:dyDescent="0.25">
      <c r="A2" s="50" t="s">
        <v>16</v>
      </c>
      <c r="B2" s="2" t="s">
        <v>3</v>
      </c>
      <c r="C2" s="3"/>
      <c r="D2" s="33"/>
      <c r="E2" s="4"/>
      <c r="F2" s="33">
        <f>D2</f>
        <v>0</v>
      </c>
    </row>
    <row r="3" spans="1:6" s="5" customFormat="1" ht="23.25" customHeight="1" x14ac:dyDescent="0.25">
      <c r="A3" s="51"/>
      <c r="B3" s="6" t="s">
        <v>2</v>
      </c>
      <c r="C3" s="7" t="s">
        <v>5</v>
      </c>
      <c r="D3" s="34"/>
      <c r="E3" s="8" t="s">
        <v>5</v>
      </c>
      <c r="F3" s="34">
        <f>D3</f>
        <v>0</v>
      </c>
    </row>
    <row r="4" spans="1:6" s="5" customFormat="1" ht="23.25" customHeight="1" x14ac:dyDescent="0.25">
      <c r="A4" s="51"/>
      <c r="B4" s="2" t="s">
        <v>4</v>
      </c>
      <c r="C4" s="31"/>
      <c r="D4" s="35"/>
      <c r="E4" s="10" t="s">
        <v>5</v>
      </c>
      <c r="F4" s="33"/>
    </row>
    <row r="5" spans="1:6" s="5" customFormat="1" ht="23.25" customHeight="1" x14ac:dyDescent="0.25">
      <c r="A5" s="51"/>
      <c r="B5" s="6" t="s">
        <v>6</v>
      </c>
      <c r="C5" s="7" t="s">
        <v>11</v>
      </c>
      <c r="D5" s="34"/>
      <c r="E5" s="31"/>
      <c r="F5" s="35"/>
    </row>
    <row r="6" spans="1:6" s="5" customFormat="1" ht="23.25" customHeight="1" x14ac:dyDescent="0.25">
      <c r="A6" s="51"/>
      <c r="B6" s="2" t="s">
        <v>7</v>
      </c>
      <c r="C6" s="9" t="s">
        <v>11</v>
      </c>
      <c r="D6" s="33"/>
      <c r="E6" s="10" t="s">
        <v>11</v>
      </c>
      <c r="F6" s="33">
        <f>D6</f>
        <v>0</v>
      </c>
    </row>
    <row r="7" spans="1:6" s="5" customFormat="1" ht="23.25" customHeight="1" x14ac:dyDescent="0.25">
      <c r="A7" s="51"/>
      <c r="B7" s="6" t="s">
        <v>8</v>
      </c>
      <c r="C7" s="7" t="s">
        <v>11</v>
      </c>
      <c r="D7" s="34"/>
      <c r="E7" s="8" t="s">
        <v>11</v>
      </c>
      <c r="F7" s="34">
        <f>D7</f>
        <v>0</v>
      </c>
    </row>
    <row r="8" spans="1:6" s="5" customFormat="1" ht="23.25" customHeight="1" x14ac:dyDescent="0.25">
      <c r="A8" s="51"/>
      <c r="B8" s="2" t="s">
        <v>9</v>
      </c>
      <c r="C8" s="9" t="s">
        <v>11</v>
      </c>
      <c r="D8" s="33"/>
      <c r="E8" s="10" t="s">
        <v>11</v>
      </c>
      <c r="F8" s="33">
        <f>D8</f>
        <v>0</v>
      </c>
    </row>
    <row r="9" spans="1:6" s="5" customFormat="1" ht="23.25" customHeight="1" x14ac:dyDescent="0.25">
      <c r="A9" s="52"/>
      <c r="B9" s="11" t="s">
        <v>10</v>
      </c>
      <c r="C9" s="12" t="s">
        <v>11</v>
      </c>
      <c r="D9" s="36"/>
      <c r="E9" s="13" t="s">
        <v>11</v>
      </c>
      <c r="F9" s="36">
        <f>D9</f>
        <v>0</v>
      </c>
    </row>
    <row r="10" spans="1:6" s="5" customFormat="1" ht="23.25" customHeight="1" x14ac:dyDescent="0.25">
      <c r="A10" s="54" t="s">
        <v>26</v>
      </c>
      <c r="B10" s="14" t="s">
        <v>13</v>
      </c>
      <c r="C10" s="31"/>
      <c r="D10" s="35"/>
      <c r="E10" s="15" t="s">
        <v>5</v>
      </c>
      <c r="F10" s="43"/>
    </row>
    <row r="11" spans="1:6" s="5" customFormat="1" ht="23.25" customHeight="1" x14ac:dyDescent="0.25">
      <c r="A11" s="55"/>
      <c r="B11" s="16" t="s">
        <v>14</v>
      </c>
      <c r="C11" s="31"/>
      <c r="D11" s="35"/>
      <c r="E11" s="18" t="s">
        <v>5</v>
      </c>
      <c r="F11" s="38"/>
    </row>
    <row r="12" spans="1:6" s="5" customFormat="1" ht="23.25" customHeight="1" x14ac:dyDescent="0.25">
      <c r="A12" s="55"/>
      <c r="B12" s="19" t="s">
        <v>23</v>
      </c>
      <c r="C12" s="20" t="s">
        <v>5</v>
      </c>
      <c r="D12" s="37"/>
      <c r="E12" s="31"/>
      <c r="F12" s="35"/>
    </row>
    <row r="13" spans="1:6" s="5" customFormat="1" ht="23.25" customHeight="1" x14ac:dyDescent="0.25">
      <c r="A13" s="55"/>
      <c r="B13" s="16" t="s">
        <v>24</v>
      </c>
      <c r="C13" s="17" t="s">
        <v>5</v>
      </c>
      <c r="D13" s="38"/>
      <c r="E13" s="18" t="s">
        <v>5</v>
      </c>
      <c r="F13" s="38">
        <f>D13</f>
        <v>0</v>
      </c>
    </row>
    <row r="14" spans="1:6" s="5" customFormat="1" ht="23.25" customHeight="1" x14ac:dyDescent="0.25">
      <c r="A14" s="55"/>
      <c r="B14" s="19" t="s">
        <v>15</v>
      </c>
      <c r="C14" s="20" t="s">
        <v>5</v>
      </c>
      <c r="D14" s="37"/>
      <c r="E14" s="21" t="s">
        <v>5</v>
      </c>
      <c r="F14" s="37">
        <f>D14</f>
        <v>0</v>
      </c>
    </row>
    <row r="15" spans="1:6" s="5" customFormat="1" ht="23.25" customHeight="1" x14ac:dyDescent="0.25">
      <c r="A15" s="55"/>
      <c r="B15" s="16" t="s">
        <v>20</v>
      </c>
      <c r="C15" s="17" t="s">
        <v>5</v>
      </c>
      <c r="D15" s="38"/>
      <c r="E15" s="18" t="s">
        <v>5</v>
      </c>
      <c r="F15" s="38">
        <f>D15</f>
        <v>0</v>
      </c>
    </row>
    <row r="16" spans="1:6" s="5" customFormat="1" ht="23.25" customHeight="1" x14ac:dyDescent="0.25">
      <c r="A16" s="55"/>
      <c r="B16" s="29" t="s">
        <v>33</v>
      </c>
      <c r="C16" s="17" t="s">
        <v>5</v>
      </c>
      <c r="D16" s="38"/>
      <c r="E16" s="31"/>
      <c r="F16" s="35"/>
    </row>
    <row r="17" spans="1:6" s="5" customFormat="1" ht="23.25" customHeight="1" x14ac:dyDescent="0.25">
      <c r="A17" s="55"/>
      <c r="B17" s="16" t="s">
        <v>27</v>
      </c>
      <c r="C17" s="31"/>
      <c r="D17" s="35"/>
      <c r="E17" s="17" t="s">
        <v>11</v>
      </c>
      <c r="F17" s="38"/>
    </row>
    <row r="18" spans="1:6" s="5" customFormat="1" ht="23.25" customHeight="1" x14ac:dyDescent="0.25">
      <c r="A18" s="55"/>
      <c r="B18" s="16" t="s">
        <v>34</v>
      </c>
      <c r="C18" s="17" t="s">
        <v>11</v>
      </c>
      <c r="D18" s="38"/>
      <c r="E18" s="31"/>
      <c r="F18" s="35"/>
    </row>
    <row r="19" spans="1:6" s="5" customFormat="1" ht="23.25" customHeight="1" x14ac:dyDescent="0.25">
      <c r="A19" s="56"/>
      <c r="B19" s="16" t="s">
        <v>17</v>
      </c>
      <c r="C19" s="17" t="s">
        <v>11</v>
      </c>
      <c r="D19" s="38">
        <f>F26/2</f>
        <v>0</v>
      </c>
      <c r="E19" s="31"/>
      <c r="F19" s="35"/>
    </row>
    <row r="20" spans="1:6" s="5" customFormat="1" ht="23.25" customHeight="1" x14ac:dyDescent="0.25">
      <c r="B20" s="22" t="s">
        <v>38</v>
      </c>
      <c r="C20" s="23" t="s">
        <v>12</v>
      </c>
      <c r="D20" s="39">
        <f>ROUND(D2+D3-D5-D6-D7-D8-D9+D12+D13+D14+D15+D16-D18-D19,0)</f>
        <v>0</v>
      </c>
      <c r="E20" s="23" t="s">
        <v>12</v>
      </c>
      <c r="F20" s="39">
        <f>F2+F3+F4-F6-F7-F8-F9+F10+F11+F13+F14+F15-F17</f>
        <v>0</v>
      </c>
    </row>
    <row r="21" spans="1:6" s="5" customFormat="1" ht="23.25" customHeight="1" x14ac:dyDescent="0.25">
      <c r="B21" s="24" t="s">
        <v>28</v>
      </c>
      <c r="C21" s="25"/>
      <c r="D21" s="40" t="s">
        <v>29</v>
      </c>
      <c r="E21" s="23" t="s">
        <v>18</v>
      </c>
      <c r="F21" s="26">
        <v>0.153</v>
      </c>
    </row>
    <row r="22" spans="1:6" s="5" customFormat="1" ht="23.25" customHeight="1" x14ac:dyDescent="0.25">
      <c r="B22" s="24" t="s">
        <v>22</v>
      </c>
      <c r="C22" s="23" t="s">
        <v>12</v>
      </c>
      <c r="D22" s="41">
        <f>Tables!F4</f>
        <v>-1295</v>
      </c>
    </row>
    <row r="23" spans="1:6" s="5" customFormat="1" ht="23.25" customHeight="1" x14ac:dyDescent="0.25">
      <c r="B23" s="24" t="s">
        <v>49</v>
      </c>
      <c r="C23" s="23" t="s">
        <v>11</v>
      </c>
      <c r="D23" s="41"/>
      <c r="F23" s="27"/>
    </row>
    <row r="24" spans="1:6" s="5" customFormat="1" ht="23.25" customHeight="1" x14ac:dyDescent="0.25">
      <c r="B24" s="24" t="s">
        <v>21</v>
      </c>
      <c r="C24" s="23" t="s">
        <v>11</v>
      </c>
      <c r="D24" s="41"/>
      <c r="F24" s="27"/>
    </row>
    <row r="25" spans="1:6" s="5" customFormat="1" ht="23.25" customHeight="1" x14ac:dyDescent="0.25">
      <c r="B25" s="30" t="s">
        <v>39</v>
      </c>
      <c r="C25" s="23" t="s">
        <v>11</v>
      </c>
      <c r="D25" s="41"/>
      <c r="F25" s="45"/>
    </row>
    <row r="26" spans="1:6" s="5" customFormat="1" ht="23.25" customHeight="1" thickBot="1" x14ac:dyDescent="0.3">
      <c r="B26" s="22" t="s">
        <v>19</v>
      </c>
      <c r="C26" s="23" t="s">
        <v>12</v>
      </c>
      <c r="D26" s="42">
        <f>D22-D23-D24-D25</f>
        <v>-1295</v>
      </c>
      <c r="E26" s="23" t="s">
        <v>12</v>
      </c>
      <c r="F26" s="44">
        <f>F20*F21</f>
        <v>0</v>
      </c>
    </row>
    <row r="27" spans="1:6" s="5" customFormat="1" ht="23.25" customHeight="1" thickTop="1" x14ac:dyDescent="0.25">
      <c r="C27" s="25"/>
    </row>
    <row r="28" spans="1:6" s="5" customFormat="1" ht="42.75" thickBot="1" x14ac:dyDescent="0.3">
      <c r="B28" s="32" t="s">
        <v>25</v>
      </c>
      <c r="C28" s="23" t="s">
        <v>12</v>
      </c>
      <c r="D28" s="53">
        <f>D26+F26</f>
        <v>-1295</v>
      </c>
      <c r="E28" s="53"/>
      <c r="F28" s="53"/>
    </row>
    <row r="29" spans="1:6" ht="16.5" thickTop="1" x14ac:dyDescent="0.25"/>
  </sheetData>
  <mergeCells count="5">
    <mergeCell ref="A2:A9"/>
    <mergeCell ref="D28:F28"/>
    <mergeCell ref="A10:A19"/>
    <mergeCell ref="C1:D1"/>
    <mergeCell ref="E1:F1"/>
  </mergeCells>
  <printOptions horizontalCentered="1"/>
  <pageMargins left="0.7" right="0.7" top="0.88541666666666663" bottom="0.75" header="0.3" footer="0.3"/>
  <pageSetup orientation="portrait" r:id="rId1"/>
  <headerFooter>
    <oddHeader>&amp;C&amp;"-,Bold"&amp;18Clergy Tax Estimator</oddHeader>
    <oddFooter>&amp;R&amp;D</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6DCA2DE-08C4-430D-8ADF-F333EB9E8B1C}">
          <x14:formula1>
            <xm:f>Tables!$A$1:$A$4</xm:f>
          </x14:formula1>
          <xm:sqref>D21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1D9B8-51C7-45E6-B8C3-09DAC6F08E7B}">
  <dimension ref="A1:I26"/>
  <sheetViews>
    <sheetView workbookViewId="0">
      <selection activeCell="A23" sqref="A23:I26"/>
    </sheetView>
  </sheetViews>
  <sheetFormatPr defaultRowHeight="15" x14ac:dyDescent="0.25"/>
  <sheetData>
    <row r="1" spans="1:9" x14ac:dyDescent="0.25">
      <c r="A1" s="49" t="s">
        <v>42</v>
      </c>
    </row>
    <row r="2" spans="1:9" x14ac:dyDescent="0.25">
      <c r="A2" s="58" t="s">
        <v>43</v>
      </c>
      <c r="B2" s="58"/>
      <c r="C2" s="58"/>
      <c r="D2" s="58"/>
      <c r="E2" s="58"/>
      <c r="F2" s="58"/>
      <c r="G2" s="58"/>
      <c r="H2" s="58"/>
      <c r="I2" s="58"/>
    </row>
    <row r="3" spans="1:9" x14ac:dyDescent="0.25">
      <c r="A3" s="58"/>
      <c r="B3" s="58"/>
      <c r="C3" s="58"/>
      <c r="D3" s="58"/>
      <c r="E3" s="58"/>
      <c r="F3" s="58"/>
      <c r="G3" s="58"/>
      <c r="H3" s="58"/>
      <c r="I3" s="58"/>
    </row>
    <row r="4" spans="1:9" x14ac:dyDescent="0.25">
      <c r="A4" s="58"/>
      <c r="B4" s="58"/>
      <c r="C4" s="58"/>
      <c r="D4" s="58"/>
      <c r="E4" s="58"/>
      <c r="F4" s="58"/>
      <c r="G4" s="58"/>
      <c r="H4" s="58"/>
      <c r="I4" s="58"/>
    </row>
    <row r="5" spans="1:9" x14ac:dyDescent="0.25">
      <c r="A5" s="58"/>
      <c r="B5" s="58"/>
      <c r="C5" s="58"/>
      <c r="D5" s="58"/>
      <c r="E5" s="58"/>
      <c r="F5" s="58"/>
      <c r="G5" s="58"/>
      <c r="H5" s="58"/>
      <c r="I5" s="58"/>
    </row>
    <row r="6" spans="1:9" x14ac:dyDescent="0.25">
      <c r="A6" s="58"/>
      <c r="B6" s="58"/>
      <c r="C6" s="58"/>
      <c r="D6" s="58"/>
      <c r="E6" s="58"/>
      <c r="F6" s="58"/>
      <c r="G6" s="58"/>
      <c r="H6" s="58"/>
      <c r="I6" s="58"/>
    </row>
    <row r="7" spans="1:9" x14ac:dyDescent="0.25">
      <c r="A7" s="58"/>
      <c r="B7" s="58"/>
      <c r="C7" s="58"/>
      <c r="D7" s="58"/>
      <c r="E7" s="58"/>
      <c r="F7" s="58"/>
      <c r="G7" s="58"/>
      <c r="H7" s="58"/>
      <c r="I7" s="58"/>
    </row>
    <row r="9" spans="1:9" x14ac:dyDescent="0.25">
      <c r="A9" s="49" t="s">
        <v>44</v>
      </c>
    </row>
    <row r="10" spans="1:9" x14ac:dyDescent="0.25">
      <c r="A10" s="58" t="s">
        <v>45</v>
      </c>
      <c r="B10" s="58"/>
      <c r="C10" s="58"/>
      <c r="D10" s="58"/>
      <c r="E10" s="58"/>
      <c r="F10" s="58"/>
      <c r="G10" s="58"/>
      <c r="H10" s="58"/>
      <c r="I10" s="58"/>
    </row>
    <row r="11" spans="1:9" x14ac:dyDescent="0.25">
      <c r="A11" s="58"/>
      <c r="B11" s="58"/>
      <c r="C11" s="58"/>
      <c r="D11" s="58"/>
      <c r="E11" s="58"/>
      <c r="F11" s="58"/>
      <c r="G11" s="58"/>
      <c r="H11" s="58"/>
      <c r="I11" s="58"/>
    </row>
    <row r="12" spans="1:9" x14ac:dyDescent="0.25">
      <c r="A12" s="58"/>
      <c r="B12" s="58"/>
      <c r="C12" s="58"/>
      <c r="D12" s="58"/>
      <c r="E12" s="58"/>
      <c r="F12" s="58"/>
      <c r="G12" s="58"/>
      <c r="H12" s="58"/>
      <c r="I12" s="58"/>
    </row>
    <row r="13" spans="1:9" x14ac:dyDescent="0.25">
      <c r="A13" s="58"/>
      <c r="B13" s="58"/>
      <c r="C13" s="58"/>
      <c r="D13" s="58"/>
      <c r="E13" s="58"/>
      <c r="F13" s="58"/>
      <c r="G13" s="58"/>
      <c r="H13" s="58"/>
      <c r="I13" s="58"/>
    </row>
    <row r="14" spans="1:9" x14ac:dyDescent="0.25">
      <c r="A14" s="58" t="s">
        <v>46</v>
      </c>
      <c r="B14" s="58"/>
      <c r="C14" s="58"/>
      <c r="D14" s="58"/>
      <c r="E14" s="58"/>
      <c r="F14" s="58"/>
      <c r="G14" s="58"/>
      <c r="H14" s="58"/>
      <c r="I14" s="58"/>
    </row>
    <row r="15" spans="1:9" x14ac:dyDescent="0.25">
      <c r="A15" s="58"/>
      <c r="B15" s="58"/>
      <c r="C15" s="58"/>
      <c r="D15" s="58"/>
      <c r="E15" s="58"/>
      <c r="F15" s="58"/>
      <c r="G15" s="58"/>
      <c r="H15" s="58"/>
      <c r="I15" s="58"/>
    </row>
    <row r="16" spans="1:9" x14ac:dyDescent="0.25">
      <c r="A16" s="58"/>
      <c r="B16" s="58"/>
      <c r="C16" s="58"/>
      <c r="D16" s="58"/>
      <c r="E16" s="58"/>
      <c r="F16" s="58"/>
      <c r="G16" s="58"/>
      <c r="H16" s="58"/>
      <c r="I16" s="58"/>
    </row>
    <row r="17" spans="1:9" x14ac:dyDescent="0.25">
      <c r="A17" s="58"/>
      <c r="B17" s="58"/>
      <c r="C17" s="58"/>
      <c r="D17" s="58"/>
      <c r="E17" s="58"/>
      <c r="F17" s="58"/>
      <c r="G17" s="58"/>
      <c r="H17" s="58"/>
      <c r="I17" s="58"/>
    </row>
    <row r="18" spans="1:9" x14ac:dyDescent="0.25">
      <c r="A18" s="58" t="s">
        <v>47</v>
      </c>
      <c r="B18" s="58"/>
      <c r="C18" s="58"/>
      <c r="D18" s="58"/>
      <c r="E18" s="58"/>
      <c r="F18" s="58"/>
      <c r="G18" s="58"/>
      <c r="H18" s="58"/>
      <c r="I18" s="58"/>
    </row>
    <row r="19" spans="1:9" x14ac:dyDescent="0.25">
      <c r="A19" s="58"/>
      <c r="B19" s="58"/>
      <c r="C19" s="58"/>
      <c r="D19" s="58"/>
      <c r="E19" s="58"/>
      <c r="F19" s="58"/>
      <c r="G19" s="58"/>
      <c r="H19" s="58"/>
      <c r="I19" s="58"/>
    </row>
    <row r="20" spans="1:9" x14ac:dyDescent="0.25">
      <c r="A20" s="58" t="s">
        <v>50</v>
      </c>
      <c r="B20" s="58"/>
      <c r="C20" s="58"/>
      <c r="D20" s="58"/>
      <c r="E20" s="58"/>
      <c r="F20" s="58"/>
      <c r="G20" s="58"/>
      <c r="H20" s="58"/>
      <c r="I20" s="58"/>
    </row>
    <row r="21" spans="1:9" x14ac:dyDescent="0.25">
      <c r="A21" s="58"/>
      <c r="B21" s="58"/>
      <c r="C21" s="58"/>
      <c r="D21" s="58"/>
      <c r="E21" s="58"/>
      <c r="F21" s="58"/>
      <c r="G21" s="58"/>
      <c r="H21" s="58"/>
      <c r="I21" s="58"/>
    </row>
    <row r="22" spans="1:9" x14ac:dyDescent="0.25">
      <c r="A22" s="58"/>
      <c r="B22" s="58"/>
      <c r="C22" s="58"/>
      <c r="D22" s="58"/>
      <c r="E22" s="58"/>
      <c r="F22" s="58"/>
      <c r="G22" s="58"/>
      <c r="H22" s="58"/>
      <c r="I22" s="58"/>
    </row>
    <row r="23" spans="1:9" x14ac:dyDescent="0.25">
      <c r="A23" s="58" t="s">
        <v>48</v>
      </c>
      <c r="B23" s="58"/>
      <c r="C23" s="58"/>
      <c r="D23" s="58"/>
      <c r="E23" s="58"/>
      <c r="F23" s="58"/>
      <c r="G23" s="58"/>
      <c r="H23" s="58"/>
      <c r="I23" s="58"/>
    </row>
    <row r="24" spans="1:9" x14ac:dyDescent="0.25">
      <c r="A24" s="58"/>
      <c r="B24" s="58"/>
      <c r="C24" s="58"/>
      <c r="D24" s="58"/>
      <c r="E24" s="58"/>
      <c r="F24" s="58"/>
      <c r="G24" s="58"/>
      <c r="H24" s="58"/>
      <c r="I24" s="58"/>
    </row>
    <row r="25" spans="1:9" x14ac:dyDescent="0.25">
      <c r="A25" s="58"/>
      <c r="B25" s="58"/>
      <c r="C25" s="58"/>
      <c r="D25" s="58"/>
      <c r="E25" s="58"/>
      <c r="F25" s="58"/>
      <c r="G25" s="58"/>
      <c r="H25" s="58"/>
      <c r="I25" s="58"/>
    </row>
    <row r="26" spans="1:9" x14ac:dyDescent="0.25">
      <c r="A26" s="58"/>
      <c r="B26" s="58"/>
      <c r="C26" s="58"/>
      <c r="D26" s="58"/>
      <c r="E26" s="58"/>
      <c r="F26" s="58"/>
      <c r="G26" s="58"/>
      <c r="H26" s="58"/>
      <c r="I26" s="58"/>
    </row>
  </sheetData>
  <mergeCells count="6">
    <mergeCell ref="A23:I26"/>
    <mergeCell ref="A2:I7"/>
    <mergeCell ref="A10:I13"/>
    <mergeCell ref="A14:I17"/>
    <mergeCell ref="A18:I19"/>
    <mergeCell ref="A20:I2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15A84-4577-4FAB-858F-E2853AAE853A}">
  <dimension ref="A1:F42"/>
  <sheetViews>
    <sheetView workbookViewId="0">
      <selection activeCell="B42" sqref="B42"/>
    </sheetView>
  </sheetViews>
  <sheetFormatPr defaultRowHeight="15" x14ac:dyDescent="0.25"/>
  <cols>
    <col min="1" max="1" width="23.5703125" bestFit="1" customWidth="1"/>
    <col min="2" max="2" width="11.5703125" bestFit="1" customWidth="1"/>
    <col min="3" max="3" width="13.28515625" bestFit="1" customWidth="1"/>
    <col min="4" max="6" width="11.5703125" bestFit="1" customWidth="1"/>
  </cols>
  <sheetData>
    <row r="1" spans="1:6" x14ac:dyDescent="0.25">
      <c r="A1" t="s">
        <v>29</v>
      </c>
      <c r="B1">
        <v>12950</v>
      </c>
      <c r="C1">
        <f>IF($F$3&lt;=C9,$F$3*A9,IF(AND($F$3&gt;=B10,$F$3&lt;=C10),D10+($F$3-C9)*A10,IF(AND($F$3&gt;=B11,$F$3&lt;=C11),D11+($F$3-C10)*A11,IF(AND($F$3&gt;=B12,$F$3&lt;=C12),D11+($F$3-C11)*A12,IF(AND($F$3&gt;=B13,$F$3&lt;=C13),D13+($F$3-C12)*A13,IF(AND($F$3&gt;=B14,$F$3&lt;=C14),D14+($F$3-C13)*A14,IF(AND($F$3&gt;=B15,$F$3&lt;=C15),D15+($F$3-C14)*A15)))))))</f>
        <v>-1295</v>
      </c>
      <c r="F1">
        <f>Estimator!D20</f>
        <v>0</v>
      </c>
    </row>
    <row r="2" spans="1:6" x14ac:dyDescent="0.25">
      <c r="A2" t="s">
        <v>30</v>
      </c>
      <c r="B2">
        <v>25900</v>
      </c>
      <c r="C2">
        <f>IF($F$3&lt;=C18,$F$3*A18,IF(AND($F$3&gt;=B19,$F$3&lt;=C19),D19+($F$3-C18)*A19,IF(AND($F$3&gt;=B20,$F$3&lt;=C20),D20+($F$3-C19)*A20,IF(AND($F$3&gt;=B21,$F$3&lt;=C21),D20+($F$3-C20)*A21,IF(AND($F$3&gt;=B22,$F$3&lt;=C22),D22+($F$3-C21)*A22,IF(AND($F$3&gt;=B23,$F$3&lt;=C23),D23+($F$3-C22)*A23,IF(AND($F$3&gt;=B24,$F$3&lt;=C24),D24+($F$3-C23)*A24)))))))</f>
        <v>-1295</v>
      </c>
      <c r="E2" t="s">
        <v>40</v>
      </c>
      <c r="F2">
        <f>VLOOKUP(Estimator!D21,Tables!A1:C4,2,FALSE)</f>
        <v>12950</v>
      </c>
    </row>
    <row r="3" spans="1:6" x14ac:dyDescent="0.25">
      <c r="A3" t="s">
        <v>31</v>
      </c>
      <c r="B3">
        <v>12950</v>
      </c>
      <c r="C3">
        <f>IF($F$3&lt;=C27,$F$3*A27,IF(AND($F$3&gt;=B28,$F$3&lt;=C28),D28+($F$3-C27)*A28,IF(AND($F$3&gt;=B29,$F$3&lt;=C29),D29+($F$3-C28)*A29,IF(AND($F$3&gt;=B30,$F$3&lt;=C30),D29+($F$3-C29)*A30,IF(AND($F$3&gt;=B31,$F$3&lt;=C31),D31+($F$3-C30)*A31,IF(AND($F$3&gt;=B32,$F$3&lt;=C32),D32+($F$3-C31)*A32,IF(AND($F$3&gt;=B33,$F$3&lt;=C33),D33+($F$3-C32)*A33)))))))</f>
        <v>-1295</v>
      </c>
      <c r="E3" t="s">
        <v>41</v>
      </c>
      <c r="F3">
        <f>F1-F2</f>
        <v>-12950</v>
      </c>
    </row>
    <row r="4" spans="1:6" x14ac:dyDescent="0.25">
      <c r="A4" t="s">
        <v>32</v>
      </c>
      <c r="B4">
        <v>19400</v>
      </c>
      <c r="C4">
        <f>IF($F$3&lt;=C36,$F$3*A36,IF(AND($F$3&gt;=B37,$F$3&lt;=C37),D37+($F$3-C36)*A37,IF(AND($F$3&gt;=B38,$F$3&lt;=C38),D38+($F$3-C37)*A38,IF(AND($F$3&gt;=B39,$F$3&lt;=C39),D38+($F$3-C38)*A39,IF(AND($F$3&gt;=B40,$F$3&lt;=C40),D40+($F$3-C39)*A40,IF(AND($F$3&gt;=B41,$F$3&lt;=C41),D41+($F$3-C40)*A41,IF(AND($F$3&gt;=B42,$F$3&lt;=C42),D42+($F$3-C41)*A42)))))))</f>
        <v>-1295</v>
      </c>
      <c r="E4" t="s">
        <v>19</v>
      </c>
      <c r="F4">
        <f>VLOOKUP(Estimator!D21,Tables!A1:C4,3,FALSE)</f>
        <v>-1295</v>
      </c>
    </row>
    <row r="8" spans="1:6" x14ac:dyDescent="0.25">
      <c r="A8" t="s">
        <v>29</v>
      </c>
      <c r="B8" t="s">
        <v>35</v>
      </c>
      <c r="C8" t="s">
        <v>36</v>
      </c>
      <c r="D8" t="s">
        <v>37</v>
      </c>
    </row>
    <row r="9" spans="1:6" x14ac:dyDescent="0.25">
      <c r="A9" s="46">
        <v>0.1</v>
      </c>
      <c r="B9" s="47">
        <v>0</v>
      </c>
      <c r="C9" s="47">
        <f t="shared" ref="C9:C13" si="0">B10-1</f>
        <v>10275</v>
      </c>
      <c r="F9" s="48"/>
    </row>
    <row r="10" spans="1:6" x14ac:dyDescent="0.25">
      <c r="A10" s="46">
        <v>0.12</v>
      </c>
      <c r="B10" s="47">
        <v>10276</v>
      </c>
      <c r="C10" s="47">
        <f t="shared" si="0"/>
        <v>41775</v>
      </c>
      <c r="D10" s="48">
        <f>C9*A9</f>
        <v>1027.5</v>
      </c>
      <c r="E10" s="48"/>
      <c r="F10" s="48"/>
    </row>
    <row r="11" spans="1:6" x14ac:dyDescent="0.25">
      <c r="A11" s="46">
        <v>0.22</v>
      </c>
      <c r="B11" s="47">
        <v>41776</v>
      </c>
      <c r="C11" s="47">
        <f t="shared" si="0"/>
        <v>89075</v>
      </c>
      <c r="D11" s="48">
        <f>(C10-C9)*A10+D10</f>
        <v>4807.5</v>
      </c>
      <c r="E11" s="48"/>
      <c r="F11" s="48"/>
    </row>
    <row r="12" spans="1:6" x14ac:dyDescent="0.25">
      <c r="A12" s="46">
        <v>0.24</v>
      </c>
      <c r="B12" s="47">
        <v>89076</v>
      </c>
      <c r="C12" s="47">
        <f t="shared" si="0"/>
        <v>170050</v>
      </c>
      <c r="D12" s="48">
        <f t="shared" ref="D12:D15" si="1">(C11-C10)*A11+D11</f>
        <v>15213.5</v>
      </c>
      <c r="E12" s="48"/>
      <c r="F12" s="48"/>
    </row>
    <row r="13" spans="1:6" x14ac:dyDescent="0.25">
      <c r="A13" s="46">
        <v>0.32</v>
      </c>
      <c r="B13" s="47">
        <v>170051</v>
      </c>
      <c r="C13" s="47">
        <f t="shared" si="0"/>
        <v>215950</v>
      </c>
      <c r="D13" s="48">
        <f t="shared" si="1"/>
        <v>34647.5</v>
      </c>
      <c r="E13" s="48"/>
      <c r="F13" s="48"/>
    </row>
    <row r="14" spans="1:6" x14ac:dyDescent="0.25">
      <c r="A14" s="46">
        <v>0.35</v>
      </c>
      <c r="B14" s="47">
        <v>215951</v>
      </c>
      <c r="C14" s="47">
        <f>B15-1</f>
        <v>539900</v>
      </c>
      <c r="D14" s="48">
        <f t="shared" si="1"/>
        <v>49335.5</v>
      </c>
      <c r="E14" s="48"/>
      <c r="F14" s="48"/>
    </row>
    <row r="15" spans="1:6" x14ac:dyDescent="0.25">
      <c r="A15" s="46">
        <v>0.37</v>
      </c>
      <c r="B15" s="47">
        <v>539901</v>
      </c>
      <c r="C15" s="47">
        <v>1000000</v>
      </c>
      <c r="D15" s="48">
        <f t="shared" si="1"/>
        <v>162718</v>
      </c>
      <c r="E15" s="48"/>
      <c r="F15" s="48"/>
    </row>
    <row r="17" spans="1:4" x14ac:dyDescent="0.25">
      <c r="A17" t="s">
        <v>30</v>
      </c>
      <c r="B17" t="s">
        <v>35</v>
      </c>
      <c r="C17" t="s">
        <v>36</v>
      </c>
      <c r="D17" t="s">
        <v>37</v>
      </c>
    </row>
    <row r="18" spans="1:4" x14ac:dyDescent="0.25">
      <c r="A18" s="46">
        <v>0.1</v>
      </c>
      <c r="B18" s="47">
        <v>0</v>
      </c>
      <c r="C18" s="47">
        <f t="shared" ref="C18:C22" si="2">B19-1</f>
        <v>20550</v>
      </c>
    </row>
    <row r="19" spans="1:4" x14ac:dyDescent="0.25">
      <c r="A19" s="46">
        <v>0.12</v>
      </c>
      <c r="B19" s="47">
        <v>20551</v>
      </c>
      <c r="C19" s="47">
        <f t="shared" si="2"/>
        <v>83550</v>
      </c>
      <c r="D19" s="48">
        <f>C18*A18</f>
        <v>2055</v>
      </c>
    </row>
    <row r="20" spans="1:4" x14ac:dyDescent="0.25">
      <c r="A20" s="46">
        <v>0.22</v>
      </c>
      <c r="B20" s="47">
        <v>83551</v>
      </c>
      <c r="C20" s="47">
        <f t="shared" si="2"/>
        <v>178150</v>
      </c>
      <c r="D20" s="48">
        <f>(C19-C18)*A19+D19</f>
        <v>9615</v>
      </c>
    </row>
    <row r="21" spans="1:4" x14ac:dyDescent="0.25">
      <c r="A21" s="46">
        <v>0.24</v>
      </c>
      <c r="B21" s="47">
        <v>178151</v>
      </c>
      <c r="C21" s="47">
        <f t="shared" si="2"/>
        <v>340100</v>
      </c>
      <c r="D21" s="48">
        <f t="shared" ref="D21:D24" si="3">(C20-C19)*A20+D20</f>
        <v>30427</v>
      </c>
    </row>
    <row r="22" spans="1:4" x14ac:dyDescent="0.25">
      <c r="A22" s="46">
        <v>0.32</v>
      </c>
      <c r="B22" s="47">
        <v>340101</v>
      </c>
      <c r="C22" s="47">
        <f t="shared" si="2"/>
        <v>431900</v>
      </c>
      <c r="D22" s="48">
        <f t="shared" si="3"/>
        <v>69295</v>
      </c>
    </row>
    <row r="23" spans="1:4" x14ac:dyDescent="0.25">
      <c r="A23" s="46">
        <v>0.35</v>
      </c>
      <c r="B23" s="47">
        <v>431901</v>
      </c>
      <c r="C23" s="47">
        <f>B24-1</f>
        <v>647850</v>
      </c>
      <c r="D23" s="48">
        <f t="shared" si="3"/>
        <v>98671</v>
      </c>
    </row>
    <row r="24" spans="1:4" x14ac:dyDescent="0.25">
      <c r="A24" s="46">
        <v>0.37</v>
      </c>
      <c r="B24" s="47">
        <v>647851</v>
      </c>
      <c r="C24" s="47">
        <v>1000000</v>
      </c>
      <c r="D24" s="48">
        <f t="shared" si="3"/>
        <v>174253.5</v>
      </c>
    </row>
    <row r="26" spans="1:4" x14ac:dyDescent="0.25">
      <c r="A26" t="s">
        <v>31</v>
      </c>
      <c r="B26" t="s">
        <v>35</v>
      </c>
      <c r="C26" t="s">
        <v>36</v>
      </c>
      <c r="D26" t="s">
        <v>37</v>
      </c>
    </row>
    <row r="27" spans="1:4" x14ac:dyDescent="0.25">
      <c r="A27" s="46">
        <v>0.1</v>
      </c>
      <c r="B27" s="47">
        <v>0</v>
      </c>
      <c r="C27" s="47">
        <f t="shared" ref="C27:C31" si="4">B28-1</f>
        <v>10275</v>
      </c>
    </row>
    <row r="28" spans="1:4" x14ac:dyDescent="0.25">
      <c r="A28" s="46">
        <v>0.12</v>
      </c>
      <c r="B28" s="47">
        <v>10276</v>
      </c>
      <c r="C28" s="47">
        <f t="shared" si="4"/>
        <v>41775</v>
      </c>
      <c r="D28" s="48">
        <f>C27*A27</f>
        <v>1027.5</v>
      </c>
    </row>
    <row r="29" spans="1:4" x14ac:dyDescent="0.25">
      <c r="A29" s="46">
        <v>0.22</v>
      </c>
      <c r="B29" s="47">
        <v>41776</v>
      </c>
      <c r="C29" s="47">
        <f t="shared" si="4"/>
        <v>89075</v>
      </c>
      <c r="D29" s="48">
        <f>(C28-C27)*A28+D28</f>
        <v>4807.5</v>
      </c>
    </row>
    <row r="30" spans="1:4" x14ac:dyDescent="0.25">
      <c r="A30" s="46">
        <v>0.24</v>
      </c>
      <c r="B30" s="47">
        <v>89076</v>
      </c>
      <c r="C30" s="47">
        <f t="shared" si="4"/>
        <v>170050</v>
      </c>
      <c r="D30" s="48">
        <f t="shared" ref="D30:D33" si="5">(C29-C28)*A29+D29</f>
        <v>15213.5</v>
      </c>
    </row>
    <row r="31" spans="1:4" x14ac:dyDescent="0.25">
      <c r="A31" s="46">
        <v>0.32</v>
      </c>
      <c r="B31" s="47">
        <v>170051</v>
      </c>
      <c r="C31" s="47">
        <f t="shared" si="4"/>
        <v>215950</v>
      </c>
      <c r="D31" s="48">
        <f t="shared" si="5"/>
        <v>34647.5</v>
      </c>
    </row>
    <row r="32" spans="1:4" x14ac:dyDescent="0.25">
      <c r="A32" s="46">
        <v>0.35</v>
      </c>
      <c r="B32" s="47">
        <v>215951</v>
      </c>
      <c r="C32" s="47">
        <f>B33-1</f>
        <v>323925</v>
      </c>
      <c r="D32" s="48">
        <f t="shared" si="5"/>
        <v>49335.5</v>
      </c>
    </row>
    <row r="33" spans="1:4" x14ac:dyDescent="0.25">
      <c r="A33" s="46">
        <v>0.37</v>
      </c>
      <c r="B33" s="47">
        <v>323926</v>
      </c>
      <c r="C33" s="47">
        <v>1000000</v>
      </c>
      <c r="D33" s="48">
        <f t="shared" si="5"/>
        <v>87126.75</v>
      </c>
    </row>
    <row r="35" spans="1:4" x14ac:dyDescent="0.25">
      <c r="A35" t="s">
        <v>32</v>
      </c>
      <c r="B35" t="s">
        <v>35</v>
      </c>
      <c r="C35" t="s">
        <v>36</v>
      </c>
      <c r="D35" t="s">
        <v>37</v>
      </c>
    </row>
    <row r="36" spans="1:4" x14ac:dyDescent="0.25">
      <c r="A36" s="46">
        <v>0.1</v>
      </c>
      <c r="B36" s="47">
        <v>0</v>
      </c>
      <c r="C36" s="47">
        <f t="shared" ref="C36:C40" si="6">B37-1</f>
        <v>14650</v>
      </c>
    </row>
    <row r="37" spans="1:4" x14ac:dyDescent="0.25">
      <c r="A37" s="46">
        <v>0.12</v>
      </c>
      <c r="B37" s="47">
        <v>14651</v>
      </c>
      <c r="C37" s="47">
        <f t="shared" si="6"/>
        <v>55900</v>
      </c>
      <c r="D37" s="48">
        <f>C36*A36</f>
        <v>1465</v>
      </c>
    </row>
    <row r="38" spans="1:4" x14ac:dyDescent="0.25">
      <c r="A38" s="46">
        <v>0.22</v>
      </c>
      <c r="B38" s="47">
        <v>55901</v>
      </c>
      <c r="C38" s="47">
        <f t="shared" si="6"/>
        <v>89050</v>
      </c>
      <c r="D38" s="48">
        <f>(C37-C36)*A37+D37</f>
        <v>6415</v>
      </c>
    </row>
    <row r="39" spans="1:4" x14ac:dyDescent="0.25">
      <c r="A39" s="46">
        <v>0.24</v>
      </c>
      <c r="B39" s="47">
        <v>89051</v>
      </c>
      <c r="C39" s="47">
        <f t="shared" si="6"/>
        <v>170050</v>
      </c>
      <c r="D39" s="48">
        <f t="shared" ref="D39:D42" si="7">(C38-C37)*A38+D38</f>
        <v>13708</v>
      </c>
    </row>
    <row r="40" spans="1:4" x14ac:dyDescent="0.25">
      <c r="A40" s="46">
        <v>0.32</v>
      </c>
      <c r="B40" s="47">
        <v>170051</v>
      </c>
      <c r="C40" s="47">
        <f t="shared" si="6"/>
        <v>215950</v>
      </c>
      <c r="D40" s="48">
        <f t="shared" si="7"/>
        <v>33148</v>
      </c>
    </row>
    <row r="41" spans="1:4" x14ac:dyDescent="0.25">
      <c r="A41" s="46">
        <v>0.35</v>
      </c>
      <c r="B41" s="47">
        <v>215951</v>
      </c>
      <c r="C41" s="47">
        <f>B42-1</f>
        <v>539900</v>
      </c>
      <c r="D41" s="48">
        <f t="shared" si="7"/>
        <v>47836</v>
      </c>
    </row>
    <row r="42" spans="1:4" x14ac:dyDescent="0.25">
      <c r="A42" s="46">
        <v>0.37</v>
      </c>
      <c r="B42" s="47">
        <v>539901</v>
      </c>
      <c r="C42" s="47">
        <v>1000000</v>
      </c>
      <c r="D42" s="48">
        <f t="shared" si="7"/>
        <v>161218.5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Estimator</vt:lpstr>
      <vt:lpstr>Help</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Pospisil</dc:creator>
  <cp:lastModifiedBy>Jeff Pospisil</cp:lastModifiedBy>
  <cp:lastPrinted>2020-02-11T15:39:10Z</cp:lastPrinted>
  <dcterms:created xsi:type="dcterms:W3CDTF">2020-02-05T20:04:40Z</dcterms:created>
  <dcterms:modified xsi:type="dcterms:W3CDTF">2022-05-17T14:26:49Z</dcterms:modified>
</cp:coreProperties>
</file>